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cHARR\PR_LEAVO_Study\General\Economic Model\Mapping\"/>
    </mc:Choice>
  </mc:AlternateContent>
  <bookViews>
    <workbookView xWindow="0" yWindow="0" windowWidth="28800" windowHeight="12300"/>
  </bookViews>
  <sheets>
    <sheet name="Person's data" sheetId="1" r:id="rId1"/>
    <sheet name="Mapping inputs VFQ" sheetId="2" r:id="rId2"/>
    <sheet name="Calculations VFQ" sheetId="3" r:id="rId3"/>
    <sheet name="Mapping inputs EQ5D" sheetId="4" r:id="rId4"/>
    <sheet name="Calculations EQ5D" sheetId="5" r:id="rId5"/>
    <sheet name="Mapping inputs EQ5DV" sheetId="6" r:id="rId6"/>
    <sheet name="Calculations EQ5DV" sheetId="7" r:id="rId7"/>
  </sheets>
  <definedNames>
    <definedName name="person_age">'Person''s data'!$C$4</definedName>
    <definedName name="person_sex">'Person''s data'!$C$6</definedName>
    <definedName name="person_SRH">'Person''s data'!$C$8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7" l="1"/>
  <c r="C5" i="7"/>
  <c r="C11" i="7" s="1"/>
  <c r="C4" i="7"/>
  <c r="C3" i="7"/>
  <c r="C2" i="7"/>
  <c r="F25" i="5"/>
  <c r="C5" i="5"/>
  <c r="C4" i="5"/>
  <c r="C3" i="5"/>
  <c r="C2" i="5"/>
  <c r="C5" i="3"/>
  <c r="C4" i="3"/>
  <c r="C25" i="5" l="1"/>
  <c r="F26" i="5" s="1"/>
  <c r="C25" i="7"/>
  <c r="F26" i="7" s="1"/>
  <c r="C13" i="7"/>
  <c r="F11" i="7"/>
  <c r="F14" i="7" s="1"/>
  <c r="F25" i="3"/>
  <c r="C14" i="7"/>
  <c r="F11" i="5"/>
  <c r="F14" i="5" s="1"/>
  <c r="C11" i="5"/>
  <c r="C25" i="3"/>
  <c r="I25" i="3"/>
  <c r="C26" i="5" l="1"/>
  <c r="C26" i="7"/>
  <c r="F13" i="7"/>
  <c r="F16" i="7" s="1"/>
  <c r="C17" i="7"/>
  <c r="F13" i="5"/>
  <c r="F17" i="5" s="1"/>
  <c r="C14" i="5"/>
  <c r="C13" i="5"/>
  <c r="C3" i="3"/>
  <c r="C2" i="3"/>
  <c r="F17" i="7" l="1"/>
  <c r="C17" i="5"/>
  <c r="C11" i="3"/>
  <c r="C13" i="3" s="1"/>
  <c r="F19" i="7"/>
  <c r="C16" i="7"/>
  <c r="C16" i="5"/>
  <c r="F16" i="5"/>
  <c r="F11" i="3"/>
  <c r="F14" i="3" s="1"/>
  <c r="I11" i="3"/>
  <c r="I13" i="3" s="1"/>
  <c r="F26" i="3"/>
  <c r="I26" i="3"/>
  <c r="C26" i="3"/>
  <c r="C14" i="3" l="1"/>
  <c r="F21" i="7"/>
  <c r="I14" i="3"/>
  <c r="I17" i="3" s="1"/>
  <c r="F20" i="7"/>
  <c r="C19" i="7"/>
  <c r="C21" i="7" s="1"/>
  <c r="F13" i="3"/>
  <c r="F16" i="3" s="1"/>
  <c r="F19" i="5"/>
  <c r="F21" i="5" s="1"/>
  <c r="C19" i="5"/>
  <c r="C21" i="5" s="1"/>
  <c r="C17" i="3"/>
  <c r="F17" i="3"/>
  <c r="C16" i="3"/>
  <c r="F23" i="7" l="1"/>
  <c r="I16" i="3"/>
  <c r="C20" i="7"/>
  <c r="C23" i="7" s="1"/>
  <c r="C20" i="5"/>
  <c r="C23" i="5" s="1"/>
  <c r="F20" i="5"/>
  <c r="F23" i="5" s="1"/>
  <c r="I19" i="3"/>
  <c r="I21" i="3" s="1"/>
  <c r="C19" i="3"/>
  <c r="C21" i="3" s="1"/>
  <c r="F19" i="3"/>
  <c r="F21" i="3" s="1"/>
  <c r="C28" i="7" l="1"/>
  <c r="C16" i="1" s="1"/>
  <c r="C28" i="5"/>
  <c r="C14" i="1" s="1"/>
  <c r="C20" i="3"/>
  <c r="C23" i="3" s="1"/>
  <c r="F20" i="3"/>
  <c r="F23" i="3" s="1"/>
  <c r="I20" i="3"/>
  <c r="I23" i="3" s="1"/>
  <c r="C28" i="3" l="1"/>
  <c r="C12" i="1" s="1"/>
</calcChain>
</file>

<file path=xl/sharedStrings.xml><?xml version="1.0" encoding="utf-8"?>
<sst xmlns="http://schemas.openxmlformats.org/spreadsheetml/2006/main" count="261" uniqueCount="63">
  <si>
    <t>b</t>
  </si>
  <si>
    <t>se</t>
  </si>
  <si>
    <t>z</t>
  </si>
  <si>
    <t>pvalue</t>
  </si>
  <si>
    <t>ll</t>
  </si>
  <si>
    <t>ul</t>
  </si>
  <si>
    <t>Comp_1</t>
  </si>
  <si>
    <t>_cons</t>
  </si>
  <si>
    <t>Comp_2</t>
  </si>
  <si>
    <t>Comp_3</t>
  </si>
  <si>
    <t>Prob_C1</t>
  </si>
  <si>
    <t>Prob_C2</t>
  </si>
  <si>
    <t>lns_1</t>
  </si>
  <si>
    <t>lns_2</t>
  </si>
  <si>
    <t>lns_3</t>
  </si>
  <si>
    <t>_diparm1</t>
  </si>
  <si>
    <t>sigma1</t>
  </si>
  <si>
    <t>sigma2</t>
  </si>
  <si>
    <t>sigma3</t>
  </si>
  <si>
    <t>Person's Age</t>
  </si>
  <si>
    <t>Person's Sex</t>
  </si>
  <si>
    <t>Please enter the characteristics of the person</t>
  </si>
  <si>
    <t>Age/10</t>
  </si>
  <si>
    <t>Male</t>
  </si>
  <si>
    <t>Temp1</t>
  </si>
  <si>
    <t>Temp3</t>
  </si>
  <si>
    <t>Temp2</t>
  </si>
  <si>
    <t>a1</t>
  </si>
  <si>
    <t>b1</t>
  </si>
  <si>
    <t>Lower limit</t>
  </si>
  <si>
    <t>Upper limit</t>
  </si>
  <si>
    <t>a2</t>
  </si>
  <si>
    <t>a3</t>
  </si>
  <si>
    <t>b2</t>
  </si>
  <si>
    <t>b3</t>
  </si>
  <si>
    <t>tmtop1</t>
  </si>
  <si>
    <t>tmpbot1</t>
  </si>
  <si>
    <t>indx1</t>
  </si>
  <si>
    <t>temptop1</t>
  </si>
  <si>
    <t>tempbot1</t>
  </si>
  <si>
    <t>E1</t>
  </si>
  <si>
    <t>E2</t>
  </si>
  <si>
    <t>E3</t>
  </si>
  <si>
    <t>c1</t>
  </si>
  <si>
    <t>c2</t>
  </si>
  <si>
    <t>c3</t>
  </si>
  <si>
    <t>Prob C1</t>
  </si>
  <si>
    <t>Prob C2</t>
  </si>
  <si>
    <t>Prob C3</t>
  </si>
  <si>
    <t>Utilty</t>
  </si>
  <si>
    <t>Female</t>
  </si>
  <si>
    <t>Person's BSE letters</t>
  </si>
  <si>
    <t>Person's WSE letters</t>
  </si>
  <si>
    <t>Their VFQ-UI utility is:</t>
  </si>
  <si>
    <t>Their EQ-5D utility is:</t>
  </si>
  <si>
    <t>Their EQ-5D V utility is:</t>
  </si>
  <si>
    <t>BSE/10</t>
  </si>
  <si>
    <t>WSE/10</t>
  </si>
  <si>
    <t>BSE10</t>
  </si>
  <si>
    <t>WSE10</t>
  </si>
  <si>
    <t>age10</t>
  </si>
  <si>
    <t>0b.male</t>
  </si>
  <si>
    <t>1.male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</si>
</sst>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0" fillId="0" borderId="1" xfId="0" applyBorder="1"/>
    <xf numFmtId="0" fontId="0" fillId="0" borderId="0" xfId="0" applyFill="1"/>
    <xf numFmtId="166" fontId="0" fillId="0" borderId="1" xfId="0" applyNumberFormat="1" applyBorder="1"/>
    <xf numFmtId="16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F20" sqref="F20"/>
    </sheetView>
  </sheetViews>
  <sheetFormatPr defaultRowHeight="15" x14ac:dyDescent="0.25"/>
  <cols>
    <col min="2" max="2" width="28.42578125" bestFit="1" customWidth="1"/>
  </cols>
  <sheetData>
    <row r="2" spans="2:3" x14ac:dyDescent="0.25">
      <c r="B2" t="s">
        <v>21</v>
      </c>
    </row>
    <row r="4" spans="2:3" x14ac:dyDescent="0.25">
      <c r="B4" t="s">
        <v>19</v>
      </c>
      <c r="C4" s="2">
        <v>16</v>
      </c>
    </row>
    <row r="6" spans="2:3" x14ac:dyDescent="0.25">
      <c r="B6" t="s">
        <v>20</v>
      </c>
      <c r="C6" s="2" t="s">
        <v>50</v>
      </c>
    </row>
    <row r="8" spans="2:3" x14ac:dyDescent="0.25">
      <c r="B8" t="s">
        <v>51</v>
      </c>
      <c r="C8" s="2">
        <v>80</v>
      </c>
    </row>
    <row r="10" spans="2:3" x14ac:dyDescent="0.25">
      <c r="B10" t="s">
        <v>52</v>
      </c>
      <c r="C10" s="2">
        <v>100</v>
      </c>
    </row>
    <row r="12" spans="2:3" x14ac:dyDescent="0.25">
      <c r="B12" t="s">
        <v>53</v>
      </c>
      <c r="C12" s="4">
        <f>'Calculations VFQ'!C28</f>
        <v>0.73807308472352873</v>
      </c>
    </row>
    <row r="13" spans="2:3" x14ac:dyDescent="0.25">
      <c r="C13" s="5"/>
    </row>
    <row r="14" spans="2:3" x14ac:dyDescent="0.25">
      <c r="B14" t="s">
        <v>54</v>
      </c>
      <c r="C14" s="4">
        <f>'Calculations EQ5D'!C28</f>
        <v>0.86710540761396837</v>
      </c>
    </row>
    <row r="15" spans="2:3" x14ac:dyDescent="0.25">
      <c r="C15" s="5"/>
    </row>
    <row r="16" spans="2:3" x14ac:dyDescent="0.25">
      <c r="B16" t="s">
        <v>55</v>
      </c>
      <c r="C16" s="4">
        <f>'Calculations EQ5DV'!C28</f>
        <v>0.92707826238224023</v>
      </c>
    </row>
  </sheetData>
  <dataValidations count="3">
    <dataValidation type="list" allowBlank="1" showInputMessage="1" showErrorMessage="1" sqref="C6">
      <formula1>"Male, Female"</formula1>
    </dataValidation>
    <dataValidation type="whole" allowBlank="1" showInputMessage="1" showErrorMessage="1" sqref="C8 C10">
      <formula1>0</formula1>
      <formula2>100</formula2>
    </dataValidation>
    <dataValidation type="whole" allowBlank="1" showInputMessage="1" showErrorMessage="1" sqref="C4">
      <formula1>16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B35" sqref="B35"/>
    </sheetView>
  </sheetViews>
  <sheetFormatPr defaultRowHeight="12.75" x14ac:dyDescent="0.2"/>
  <cols>
    <col min="1" max="1" width="9.140625" style="1"/>
    <col min="2" max="2" width="17.42578125" style="1" customWidth="1"/>
    <col min="3" max="16384" width="9.140625" style="1"/>
  </cols>
  <sheetData>
    <row r="2" spans="1:8" x14ac:dyDescent="0.2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customFormat="1" ht="15" x14ac:dyDescent="0.25">
      <c r="A3" t="s">
        <v>6</v>
      </c>
      <c r="B3" t="s">
        <v>58</v>
      </c>
      <c r="C3">
        <v>-2.4537183231583033E-4</v>
      </c>
      <c r="D3">
        <v>4.9568666282311558E-4</v>
      </c>
      <c r="E3">
        <v>-0.49501398911632727</v>
      </c>
      <c r="F3">
        <v>0.62059024584475631</v>
      </c>
      <c r="G3">
        <v>-1.2168998390659862E-3</v>
      </c>
      <c r="H3">
        <v>7.2615617443432543E-4</v>
      </c>
    </row>
    <row r="4" spans="1:8" customFormat="1" ht="15" x14ac:dyDescent="0.25">
      <c r="A4" t="s">
        <v>6</v>
      </c>
      <c r="B4" t="s">
        <v>59</v>
      </c>
      <c r="C4">
        <v>-3.2651323740730514E-4</v>
      </c>
      <c r="D4">
        <v>1.6164310556568157E-4</v>
      </c>
      <c r="E4">
        <v>-2.0199638967876097</v>
      </c>
      <c r="F4">
        <v>4.3387132555299031E-2</v>
      </c>
      <c r="G4">
        <v>-6.4332790266524698E-4</v>
      </c>
      <c r="H4">
        <v>-9.6985721493633562E-6</v>
      </c>
    </row>
    <row r="5" spans="1:8" customFormat="1" ht="15" x14ac:dyDescent="0.25">
      <c r="A5" t="s">
        <v>6</v>
      </c>
      <c r="B5" t="s">
        <v>60</v>
      </c>
      <c r="C5">
        <v>9.2228435261989556E-3</v>
      </c>
      <c r="D5">
        <v>2.2176311812669415E-4</v>
      </c>
      <c r="E5">
        <v>41.588716843933931</v>
      </c>
      <c r="F5">
        <v>0</v>
      </c>
      <c r="G5">
        <v>8.788195801571334E-3</v>
      </c>
      <c r="H5">
        <v>9.6574912508265772E-3</v>
      </c>
    </row>
    <row r="6" spans="1:8" customFormat="1" ht="15" x14ac:dyDescent="0.25">
      <c r="A6" t="s">
        <v>6</v>
      </c>
      <c r="B6" t="s">
        <v>61</v>
      </c>
      <c r="C6">
        <v>0</v>
      </c>
    </row>
    <row r="7" spans="1:8" customFormat="1" ht="15" x14ac:dyDescent="0.25">
      <c r="A7" t="s">
        <v>6</v>
      </c>
      <c r="B7" t="s">
        <v>62</v>
      </c>
      <c r="C7">
        <v>1.1014952516558991E-3</v>
      </c>
      <c r="D7">
        <v>5.227751504967616E-4</v>
      </c>
      <c r="E7">
        <v>2.107015321231728</v>
      </c>
      <c r="F7">
        <v>3.5116251527352191E-2</v>
      </c>
      <c r="G7">
        <v>7.6874784669739987E-5</v>
      </c>
      <c r="H7">
        <v>2.1261157186420582E-3</v>
      </c>
    </row>
    <row r="8" spans="1:8" customFormat="1" ht="15" x14ac:dyDescent="0.25">
      <c r="A8" t="s">
        <v>6</v>
      </c>
      <c r="B8" t="s">
        <v>7</v>
      </c>
      <c r="C8">
        <v>0.88489764474873256</v>
      </c>
      <c r="D8">
        <v>5.1244876487268184E-3</v>
      </c>
      <c r="E8">
        <v>172.68021808357483</v>
      </c>
      <c r="F8">
        <v>0</v>
      </c>
      <c r="G8">
        <v>0.87485383351800761</v>
      </c>
      <c r="H8">
        <v>0.89494145597945751</v>
      </c>
    </row>
    <row r="9" spans="1:8" customFormat="1" ht="15" x14ac:dyDescent="0.25">
      <c r="A9" t="s">
        <v>8</v>
      </c>
      <c r="B9" t="s">
        <v>58</v>
      </c>
      <c r="C9">
        <v>2.3531999031913289E-2</v>
      </c>
      <c r="D9">
        <v>6.2363578365097622E-3</v>
      </c>
      <c r="E9">
        <v>3.7733561236895281</v>
      </c>
      <c r="F9">
        <v>1.6106612078377547E-4</v>
      </c>
      <c r="G9">
        <v>1.1308962277650027E-2</v>
      </c>
      <c r="H9">
        <v>3.5755035786176552E-2</v>
      </c>
    </row>
    <row r="10" spans="1:8" customFormat="1" ht="15" x14ac:dyDescent="0.25">
      <c r="A10" t="s">
        <v>8</v>
      </c>
      <c r="B10" t="s">
        <v>59</v>
      </c>
      <c r="C10">
        <v>1.6367579861316876E-2</v>
      </c>
      <c r="D10">
        <v>2.7781226178976064E-3</v>
      </c>
      <c r="E10">
        <v>5.8915973527847134</v>
      </c>
      <c r="F10">
        <v>3.8248021936889214E-9</v>
      </c>
      <c r="G10">
        <v>1.0922559585601437E-2</v>
      </c>
      <c r="H10">
        <v>2.1812600137032314E-2</v>
      </c>
    </row>
    <row r="11" spans="1:8" customFormat="1" ht="15" x14ac:dyDescent="0.25">
      <c r="A11" t="s">
        <v>8</v>
      </c>
      <c r="B11" t="s">
        <v>60</v>
      </c>
      <c r="C11">
        <v>3.4484979942189062E-2</v>
      </c>
      <c r="D11">
        <v>6.3964468920952944E-3</v>
      </c>
      <c r="E11">
        <v>5.3912712047692404</v>
      </c>
      <c r="F11">
        <v>6.9960994080445397E-8</v>
      </c>
      <c r="G11">
        <v>2.1948174404659127E-2</v>
      </c>
      <c r="H11">
        <v>4.7021785479718997E-2</v>
      </c>
    </row>
    <row r="12" spans="1:8" customFormat="1" ht="15" x14ac:dyDescent="0.25">
      <c r="A12" t="s">
        <v>8</v>
      </c>
      <c r="B12" t="s">
        <v>61</v>
      </c>
      <c r="C12">
        <v>0</v>
      </c>
    </row>
    <row r="13" spans="1:8" customFormat="1" ht="15" x14ac:dyDescent="0.25">
      <c r="A13" t="s">
        <v>8</v>
      </c>
      <c r="B13" t="s">
        <v>62</v>
      </c>
      <c r="C13">
        <v>7.5126228912051115E-3</v>
      </c>
      <c r="D13">
        <v>1.0237164531518442E-2</v>
      </c>
      <c r="E13">
        <v>0.73385778533450907</v>
      </c>
      <c r="F13">
        <v>0.46303541784991226</v>
      </c>
      <c r="G13">
        <v>-1.2551850894381886E-2</v>
      </c>
      <c r="H13">
        <v>2.7577096676792111E-2</v>
      </c>
    </row>
    <row r="14" spans="1:8" customFormat="1" ht="15" x14ac:dyDescent="0.25">
      <c r="A14" t="s">
        <v>8</v>
      </c>
      <c r="B14" t="s">
        <v>7</v>
      </c>
      <c r="C14">
        <v>0.18925730974434918</v>
      </c>
      <c r="D14">
        <v>9.1557262034420925E-2</v>
      </c>
      <c r="E14">
        <v>2.0670922823489191</v>
      </c>
      <c r="F14">
        <v>3.8725459187805504E-2</v>
      </c>
      <c r="G14">
        <v>9.8083736337877536E-3</v>
      </c>
      <c r="H14">
        <v>0.36870624585491063</v>
      </c>
    </row>
    <row r="15" spans="1:8" customFormat="1" ht="15" x14ac:dyDescent="0.25">
      <c r="A15" t="s">
        <v>9</v>
      </c>
      <c r="B15" t="s">
        <v>58</v>
      </c>
      <c r="C15">
        <v>3.7160512949145938E-3</v>
      </c>
      <c r="D15">
        <v>1.2020600215732683E-2</v>
      </c>
      <c r="E15">
        <v>0.30914024493144598</v>
      </c>
      <c r="F15">
        <v>0.75721484648165893</v>
      </c>
      <c r="G15">
        <v>-1.9843892200475867E-2</v>
      </c>
      <c r="H15">
        <v>2.7275994790305055E-2</v>
      </c>
    </row>
    <row r="16" spans="1:8" customFormat="1" ht="15" x14ac:dyDescent="0.25">
      <c r="A16" t="s">
        <v>9</v>
      </c>
      <c r="B16" t="s">
        <v>59</v>
      </c>
      <c r="C16">
        <v>-1.8685149381594502E-3</v>
      </c>
      <c r="D16">
        <v>1.8544189304338259E-3</v>
      </c>
      <c r="E16">
        <v>-1.0076013070694476</v>
      </c>
      <c r="F16">
        <v>0.31364590120751323</v>
      </c>
      <c r="G16">
        <v>-5.5031092540590368E-3</v>
      </c>
      <c r="H16">
        <v>1.7660793777401363E-3</v>
      </c>
    </row>
    <row r="17" spans="1:8" customFormat="1" ht="15" x14ac:dyDescent="0.25">
      <c r="A17" t="s">
        <v>9</v>
      </c>
      <c r="B17" t="s">
        <v>60</v>
      </c>
      <c r="C17">
        <v>6.3759083575949159E-3</v>
      </c>
      <c r="D17">
        <v>9.4398395779354445E-3</v>
      </c>
      <c r="E17">
        <v>0.67542549901990701</v>
      </c>
      <c r="F17">
        <v>0.49940546961807158</v>
      </c>
      <c r="G17">
        <v>-1.212583723499434E-2</v>
      </c>
      <c r="H17">
        <v>2.4877653950184171E-2</v>
      </c>
    </row>
    <row r="18" spans="1:8" customFormat="1" ht="15" x14ac:dyDescent="0.25">
      <c r="A18" t="s">
        <v>9</v>
      </c>
      <c r="B18" t="s">
        <v>61</v>
      </c>
      <c r="C18">
        <v>0</v>
      </c>
    </row>
    <row r="19" spans="1:8" customFormat="1" ht="15" x14ac:dyDescent="0.25">
      <c r="A19" t="s">
        <v>9</v>
      </c>
      <c r="B19" t="s">
        <v>62</v>
      </c>
      <c r="C19">
        <v>-4.1315536177245985E-3</v>
      </c>
      <c r="D19">
        <v>6.4045758549648481E-3</v>
      </c>
      <c r="E19">
        <v>-0.64509402516043346</v>
      </c>
      <c r="F19">
        <v>0.51886625555301169</v>
      </c>
      <c r="G19">
        <v>-1.6684291629710524E-2</v>
      </c>
      <c r="H19">
        <v>8.4211843942613267E-3</v>
      </c>
    </row>
    <row r="20" spans="1:8" customFormat="1" ht="15" x14ac:dyDescent="0.25">
      <c r="A20" t="s">
        <v>9</v>
      </c>
      <c r="B20" t="s">
        <v>7</v>
      </c>
      <c r="C20">
        <v>0.83403079176444395</v>
      </c>
      <c r="D20">
        <v>0.17535775980005547</v>
      </c>
      <c r="E20">
        <v>4.7561670080378171</v>
      </c>
      <c r="F20">
        <v>1.9730326290541526E-6</v>
      </c>
      <c r="G20">
        <v>0.49033589814670958</v>
      </c>
      <c r="H20">
        <v>1.1777256853821783</v>
      </c>
    </row>
    <row r="21" spans="1:8" customFormat="1" ht="15" x14ac:dyDescent="0.25">
      <c r="A21" t="s">
        <v>10</v>
      </c>
      <c r="B21" t="s">
        <v>58</v>
      </c>
      <c r="C21">
        <v>0.25196835634949172</v>
      </c>
      <c r="D21">
        <v>0.17338601907506743</v>
      </c>
      <c r="E21">
        <v>1.4532218785206787</v>
      </c>
      <c r="F21">
        <v>0.14616215948041286</v>
      </c>
      <c r="G21">
        <v>-8.7861996460415204E-2</v>
      </c>
      <c r="H21">
        <v>0.59179870915939858</v>
      </c>
    </row>
    <row r="22" spans="1:8" customFormat="1" ht="15" x14ac:dyDescent="0.25">
      <c r="A22" t="s">
        <v>10</v>
      </c>
      <c r="B22" t="s">
        <v>59</v>
      </c>
      <c r="C22">
        <v>0.23101965755765269</v>
      </c>
      <c r="D22">
        <v>5.0551632680924871E-2</v>
      </c>
      <c r="E22">
        <v>4.5699742086634032</v>
      </c>
      <c r="F22">
        <v>4.8778424098932768E-6</v>
      </c>
      <c r="G22">
        <v>0.13194027814334197</v>
      </c>
      <c r="H22">
        <v>0.33009903697196341</v>
      </c>
    </row>
    <row r="23" spans="1:8" customFormat="1" ht="15" x14ac:dyDescent="0.25">
      <c r="A23" t="s">
        <v>10</v>
      </c>
      <c r="B23" t="s">
        <v>7</v>
      </c>
      <c r="C23">
        <v>-2.3136563839960975</v>
      </c>
      <c r="D23">
        <v>1.386848780331035</v>
      </c>
      <c r="E23">
        <v>-1.6682831010918417</v>
      </c>
      <c r="F23">
        <v>9.5259540953079369E-2</v>
      </c>
      <c r="G23">
        <v>-5.0318300454482268</v>
      </c>
      <c r="H23">
        <v>0.40451727745603172</v>
      </c>
    </row>
    <row r="24" spans="1:8" customFormat="1" ht="15" x14ac:dyDescent="0.25">
      <c r="A24" t="s">
        <v>11</v>
      </c>
      <c r="B24" t="s">
        <v>58</v>
      </c>
      <c r="C24">
        <v>-0.41024477451764491</v>
      </c>
      <c r="D24">
        <v>0.19783397188627094</v>
      </c>
      <c r="E24">
        <v>-2.073682141677279</v>
      </c>
      <c r="F24">
        <v>3.8108840840121019E-2</v>
      </c>
      <c r="G24">
        <v>-0.79799223433324551</v>
      </c>
      <c r="H24">
        <v>-2.2497314702044302E-2</v>
      </c>
    </row>
    <row r="25" spans="1:8" customFormat="1" ht="15" x14ac:dyDescent="0.25">
      <c r="A25" t="s">
        <v>11</v>
      </c>
      <c r="B25" t="s">
        <v>59</v>
      </c>
      <c r="C25">
        <v>-4.1259651695825073E-2</v>
      </c>
      <c r="D25">
        <v>5.788308612072246E-2</v>
      </c>
      <c r="E25">
        <v>-0.71281015683532967</v>
      </c>
      <c r="F25">
        <v>0.47596323972055649</v>
      </c>
      <c r="G25">
        <v>-0.15470841580647135</v>
      </c>
      <c r="H25">
        <v>7.2189112414821205E-2</v>
      </c>
    </row>
    <row r="26" spans="1:8" customFormat="1" ht="15" x14ac:dyDescent="0.25">
      <c r="A26" t="s">
        <v>11</v>
      </c>
      <c r="B26" t="s">
        <v>7</v>
      </c>
      <c r="C26">
        <v>4.0099616050751008</v>
      </c>
      <c r="D26">
        <v>1.6456463708588038</v>
      </c>
      <c r="E26">
        <v>2.4367091715958669</v>
      </c>
      <c r="F26">
        <v>1.4821594527936506E-2</v>
      </c>
      <c r="G26">
        <v>0.78455398690280065</v>
      </c>
      <c r="H26">
        <v>7.2353692232474014</v>
      </c>
    </row>
    <row r="27" spans="1:8" customFormat="1" ht="15" x14ac:dyDescent="0.25">
      <c r="A27" t="s">
        <v>12</v>
      </c>
      <c r="B27" t="s">
        <v>7</v>
      </c>
      <c r="C27">
        <v>-4.7840228631289481</v>
      </c>
      <c r="D27">
        <v>3.1392468510439885E-2</v>
      </c>
      <c r="E27">
        <v>-152.39396868513137</v>
      </c>
      <c r="F27">
        <v>0</v>
      </c>
      <c r="G27">
        <v>-4.8455509707952178</v>
      </c>
      <c r="H27">
        <v>-4.7224947554626784</v>
      </c>
    </row>
    <row r="28" spans="1:8" customFormat="1" ht="15" x14ac:dyDescent="0.25">
      <c r="A28" t="s">
        <v>13</v>
      </c>
      <c r="B28" t="s">
        <v>7</v>
      </c>
      <c r="C28">
        <v>-2.2467232241285524</v>
      </c>
      <c r="D28">
        <v>5.6586037733681704E-2</v>
      </c>
      <c r="E28">
        <v>-39.704551053788229</v>
      </c>
      <c r="F28">
        <v>0</v>
      </c>
      <c r="G28">
        <v>-2.357629820114393</v>
      </c>
      <c r="H28">
        <v>-2.1358166281427118</v>
      </c>
    </row>
    <row r="29" spans="1:8" customFormat="1" ht="15" x14ac:dyDescent="0.25">
      <c r="A29" t="s">
        <v>14</v>
      </c>
      <c r="B29" t="s">
        <v>7</v>
      </c>
      <c r="C29">
        <v>-3.4905176790264041</v>
      </c>
      <c r="D29">
        <v>0.28334876942019593</v>
      </c>
      <c r="E29">
        <v>-12.318803029104012</v>
      </c>
      <c r="F29">
        <v>7.1751351510639006E-35</v>
      </c>
      <c r="G29">
        <v>-4.0458710621537319</v>
      </c>
      <c r="H29">
        <v>-2.9351642958990758</v>
      </c>
    </row>
    <row r="30" spans="1:8" customFormat="1" ht="15" x14ac:dyDescent="0.25">
      <c r="A30" t="s">
        <v>15</v>
      </c>
      <c r="B30" t="s">
        <v>16</v>
      </c>
      <c r="C30">
        <v>8.3622908598255836E-3</v>
      </c>
      <c r="D30">
        <v>2.6251295249221391E-4</v>
      </c>
      <c r="G30">
        <v>7.8632838215032617E-3</v>
      </c>
      <c r="H30">
        <v>8.892965078164259E-3</v>
      </c>
    </row>
    <row r="31" spans="1:8" customFormat="1" ht="15" x14ac:dyDescent="0.25">
      <c r="A31" t="s">
        <v>15</v>
      </c>
      <c r="B31" t="s">
        <v>17</v>
      </c>
      <c r="C31">
        <v>0.10574516066578336</v>
      </c>
      <c r="D31">
        <v>5.9836996515882515E-3</v>
      </c>
      <c r="G31">
        <v>9.4644281534507921E-2</v>
      </c>
      <c r="H31">
        <v>0.11814806793324636</v>
      </c>
    </row>
    <row r="32" spans="1:8" customFormat="1" ht="15" x14ac:dyDescent="0.25">
      <c r="A32" t="s">
        <v>15</v>
      </c>
      <c r="B32" t="s">
        <v>18</v>
      </c>
      <c r="C32">
        <v>3.0485086595690634E-2</v>
      </c>
      <c r="D32">
        <v>8.6379117725570512E-3</v>
      </c>
      <c r="G32">
        <v>1.7494459255555123E-2</v>
      </c>
      <c r="H32">
        <v>5.3121990864145062E-2</v>
      </c>
    </row>
    <row r="34" spans="1:2" x14ac:dyDescent="0.2">
      <c r="A34" s="1" t="s">
        <v>29</v>
      </c>
      <c r="B34" s="1">
        <v>0.32329999999999998</v>
      </c>
    </row>
    <row r="35" spans="1:2" x14ac:dyDescent="0.2">
      <c r="A35" s="1" t="s">
        <v>30</v>
      </c>
      <c r="B35" s="1">
        <v>1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F26" sqref="F26"/>
    </sheetView>
  </sheetViews>
  <sheetFormatPr defaultRowHeight="15" x14ac:dyDescent="0.25"/>
  <cols>
    <col min="3" max="3" width="12.7109375" bestFit="1" customWidth="1"/>
  </cols>
  <sheetData>
    <row r="2" spans="2:9" x14ac:dyDescent="0.25">
      <c r="B2" t="s">
        <v>22</v>
      </c>
      <c r="C2">
        <f>person_age/10</f>
        <v>1.6</v>
      </c>
    </row>
    <row r="3" spans="2:9" x14ac:dyDescent="0.25">
      <c r="B3" t="s">
        <v>23</v>
      </c>
      <c r="C3">
        <f>IF(person_sex="Male", 1, 0)</f>
        <v>0</v>
      </c>
    </row>
    <row r="4" spans="2:9" x14ac:dyDescent="0.25">
      <c r="B4" t="s">
        <v>56</v>
      </c>
      <c r="C4">
        <f>person_SRH/10</f>
        <v>8</v>
      </c>
    </row>
    <row r="5" spans="2:9" x14ac:dyDescent="0.25">
      <c r="B5" t="s">
        <v>57</v>
      </c>
      <c r="C5">
        <f>'Person''s data'!C10/10</f>
        <v>10</v>
      </c>
    </row>
    <row r="11" spans="2:9" x14ac:dyDescent="0.25">
      <c r="B11" t="s">
        <v>24</v>
      </c>
      <c r="C11">
        <f>'Mapping inputs VFQ'!C3*'Calculations VFQ'!C4+'Mapping inputs VFQ'!C4*'Calculations VFQ'!C5+'Mapping inputs VFQ'!C7*'Calculations VFQ'!C3+'Mapping inputs VFQ'!C5*'Calculations VFQ'!C2+'Mapping inputs VFQ'!C8</f>
        <v>0.89442608735805118</v>
      </c>
      <c r="E11" t="s">
        <v>26</v>
      </c>
      <c r="F11">
        <f>'Mapping inputs VFQ'!C9*'Calculations VFQ'!C4+'Mapping inputs VFQ'!C10*'Calculations VFQ'!C5+'Mapping inputs VFQ'!C11*'Calculations VFQ'!C2+'Mapping inputs VFQ'!C13*'Calculations VFQ'!C3+'Mapping inputs VFQ'!C14</f>
        <v>0.59636506852032678</v>
      </c>
      <c r="H11" t="s">
        <v>25</v>
      </c>
      <c r="I11">
        <f>'Mapping inputs VFQ'!C15*'Calculations VFQ'!C4+'Mapping inputs VFQ'!C16*'Calculations VFQ'!C5+'Mapping inputs VFQ'!C17*'Calculations VFQ'!C2+'Mapping inputs VFQ'!C19*'Calculations VFQ'!C3+'Mapping inputs VFQ'!C20</f>
        <v>0.85527550611431802</v>
      </c>
    </row>
    <row r="13" spans="2:9" x14ac:dyDescent="0.25">
      <c r="B13" t="s">
        <v>27</v>
      </c>
      <c r="C13">
        <f>('Mapping inputs VFQ'!$B$35-'Calculations VFQ'!C11)/'Mapping inputs VFQ'!$C$30</f>
        <v>12.624998868330541</v>
      </c>
      <c r="E13" t="s">
        <v>31</v>
      </c>
      <c r="F13">
        <f>('Mapping inputs VFQ'!$B$35-'Calculations VFQ'!F11)/'Mapping inputs VFQ'!$C$31</f>
        <v>3.81705346077629</v>
      </c>
      <c r="H13" t="s">
        <v>32</v>
      </c>
      <c r="I13">
        <f>('Mapping inputs VFQ'!$B$35-'Calculations VFQ'!I11)/'Mapping inputs VFQ'!$C$32</f>
        <v>4.747386674838582</v>
      </c>
    </row>
    <row r="14" spans="2:9" x14ac:dyDescent="0.25">
      <c r="B14" t="s">
        <v>28</v>
      </c>
      <c r="C14">
        <f>('Mapping inputs VFQ'!$B$34-'Calculations VFQ'!C11)/'Mapping inputs VFQ'!$C$30</f>
        <v>-68.297802232863674</v>
      </c>
      <c r="E14" t="s">
        <v>33</v>
      </c>
      <c r="F14">
        <f>('Mapping inputs VFQ'!$B$34-'Calculations VFQ'!F11)/'Mapping inputs VFQ'!$C$31</f>
        <v>-2.5822937598380729</v>
      </c>
      <c r="H14" t="s">
        <v>34</v>
      </c>
      <c r="I14">
        <f>('Mapping inputs VFQ'!$B$34-'Calculations VFQ'!I11)/'Mapping inputs VFQ'!$C$32</f>
        <v>-17.450352468066075</v>
      </c>
    </row>
    <row r="16" spans="2:9" x14ac:dyDescent="0.25">
      <c r="B16" t="s">
        <v>35</v>
      </c>
      <c r="C16">
        <f>NORMDIST(C13, 0, 1, FALSE)-_xlfn.NORM.DIST(C14, 0, 1, FALSE)</f>
        <v>9.7652151993263527E-36</v>
      </c>
      <c r="E16" t="s">
        <v>35</v>
      </c>
      <c r="F16">
        <f>NORMDIST(F13, 0, 1, FALSE)-_xlfn.NORM.DIST(F14, 0, 1, FALSE)</f>
        <v>-1.3947077336519382E-2</v>
      </c>
      <c r="H16" t="s">
        <v>35</v>
      </c>
      <c r="I16">
        <f>NORMDIST(I13, 0, 1, FALSE)-_xlfn.NORM.DIST(I14, 0, 1, FALSE)</f>
        <v>5.0923117613723287E-6</v>
      </c>
    </row>
    <row r="17" spans="2:10" x14ac:dyDescent="0.25">
      <c r="B17" t="s">
        <v>36</v>
      </c>
      <c r="C17">
        <f>NORMSDIST(C14)-NORMSDIST(C13)</f>
        <v>-1</v>
      </c>
      <c r="E17" t="s">
        <v>36</v>
      </c>
      <c r="F17">
        <f>NORMSDIST(F14)-NORMSDIST(F13)</f>
        <v>-0.99502517234145771</v>
      </c>
      <c r="H17" t="s">
        <v>36</v>
      </c>
      <c r="I17">
        <f>NORMSDIST(I14)-NORMSDIST(I13)</f>
        <v>-0.99999896969111746</v>
      </c>
    </row>
    <row r="19" spans="2:10" x14ac:dyDescent="0.25">
      <c r="B19" t="s">
        <v>37</v>
      </c>
      <c r="C19">
        <f>IF(AND(C16 &gt;= -0.00000001, C16&lt;= 0.00000001)=TRUE, 1, 0)</f>
        <v>1</v>
      </c>
      <c r="E19" t="s">
        <v>37</v>
      </c>
      <c r="F19">
        <f>IF(AND(F16 &gt;= -0.00000001, F16&lt;= 0.00000001)=TRUE, 1, 0)</f>
        <v>0</v>
      </c>
      <c r="H19" t="s">
        <v>37</v>
      </c>
      <c r="I19">
        <f>IF(AND(I16 &gt;= -0.00000001, I16&lt;= 0.00000001)=TRUE, 1, 0)</f>
        <v>0</v>
      </c>
    </row>
    <row r="20" spans="2:10" x14ac:dyDescent="0.25">
      <c r="B20" t="s">
        <v>38</v>
      </c>
      <c r="C20">
        <f>C16*(1-C19)</f>
        <v>0</v>
      </c>
      <c r="E20" t="s">
        <v>38</v>
      </c>
      <c r="F20">
        <f>F16*(1-F19)</f>
        <v>-1.3947077336519382E-2</v>
      </c>
      <c r="H20" t="s">
        <v>38</v>
      </c>
      <c r="I20">
        <f>I16*(1-I19)</f>
        <v>5.0923117613723287E-6</v>
      </c>
    </row>
    <row r="21" spans="2:10" x14ac:dyDescent="0.25">
      <c r="B21" t="s">
        <v>39</v>
      </c>
      <c r="C21">
        <f>C19+(1-C19)*C17</f>
        <v>1</v>
      </c>
      <c r="E21" t="s">
        <v>39</v>
      </c>
      <c r="F21">
        <f>F19+(1-F19)*F17</f>
        <v>-0.99502517234145771</v>
      </c>
      <c r="H21" t="s">
        <v>39</v>
      </c>
      <c r="I21">
        <f>I19+(1-I19)*I17</f>
        <v>-0.99999896969111746</v>
      </c>
    </row>
    <row r="23" spans="2:10" x14ac:dyDescent="0.25">
      <c r="B23" t="s">
        <v>40</v>
      </c>
      <c r="C23">
        <f>(1 - NORMSDIST(C13) + (NORMSDIST(C13) - NORMSDIST(C14)) * (C11 + ('Mapping inputs VFQ'!$C$30) * ('Calculations VFQ'!C20/'Calculations VFQ'!C21)) +'Mapping inputs VFQ'!$B$34 * NORMSDIST('Calculations VFQ'!C14))</f>
        <v>0.89442608735805118</v>
      </c>
      <c r="E23" t="s">
        <v>41</v>
      </c>
      <c r="F23">
        <f>(1 - NORMSDIST(F13) + (NORMSDIST(F13) - NORMSDIST(F14)) * (F11 + ('Mapping inputs VFQ'!$C$31) * ('Calculations VFQ'!F20/'Calculations VFQ'!F21)) +'Mapping inputs VFQ'!$B$34 * NORMSDIST('Calculations VFQ'!F14))</f>
        <v>0.59652714862902712</v>
      </c>
      <c r="H23" t="s">
        <v>42</v>
      </c>
      <c r="I23">
        <f>(1 - NORMSDIST(I13) + (NORMSDIST(I13) - NORMSDIST(I14)) * (I11 + ('Mapping inputs VFQ'!$C$32) * ('Calculations VFQ'!I20/'Calculations VFQ'!I21)) +'Mapping inputs VFQ'!$B$34 * NORMSDIST('Calculations VFQ'!I14))</f>
        <v>0.85527549998568453</v>
      </c>
    </row>
    <row r="25" spans="2:10" x14ac:dyDescent="0.25">
      <c r="B25" t="s">
        <v>43</v>
      </c>
      <c r="C25">
        <f>EXP('Mapping inputs VFQ'!C23+'Mapping inputs VFQ'!C21*'Calculations VFQ'!C4+'Mapping inputs VFQ'!C25*'Calculations VFQ'!C5)</f>
        <v>0.49139546377812432</v>
      </c>
      <c r="E25" t="s">
        <v>44</v>
      </c>
      <c r="F25">
        <f>EXP('Mapping inputs VFQ'!C26+'Mapping inputs VFQ'!C24*'Calculations VFQ'!C4+'Mapping inputs VFQ'!C25*'Calculations VFQ'!C5)</f>
        <v>1.3708169719214325</v>
      </c>
      <c r="H25" s="3" t="s">
        <v>45</v>
      </c>
      <c r="I25" s="3">
        <f>EXP(0)</f>
        <v>1</v>
      </c>
      <c r="J25" s="3"/>
    </row>
    <row r="26" spans="2:10" x14ac:dyDescent="0.25">
      <c r="B26" t="s">
        <v>46</v>
      </c>
      <c r="C26">
        <f>C25/SUM($C$25,$F$25, $I$25)</f>
        <v>0.17168378477051155</v>
      </c>
      <c r="E26" t="s">
        <v>47</v>
      </c>
      <c r="F26">
        <f>F25/SUM($C$25,$F$25, $I$25)</f>
        <v>0.47893613864003404</v>
      </c>
      <c r="H26" s="3" t="s">
        <v>48</v>
      </c>
      <c r="I26" s="3">
        <f>I25/SUM($C$25,$F$25, $I$25,)</f>
        <v>0.34938007658945441</v>
      </c>
      <c r="J26" s="3"/>
    </row>
    <row r="28" spans="2:10" x14ac:dyDescent="0.25">
      <c r="B28" t="s">
        <v>49</v>
      </c>
      <c r="C28">
        <f>C23*C26+F23*F26+I23*I26</f>
        <v>0.73807308472352873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A34" sqref="A34:B35"/>
    </sheetView>
  </sheetViews>
  <sheetFormatPr defaultRowHeight="12.75" x14ac:dyDescent="0.2"/>
  <cols>
    <col min="1" max="1" width="9.140625" style="1"/>
    <col min="2" max="2" width="17.42578125" style="1" customWidth="1"/>
    <col min="3" max="16384" width="9.140625" style="1"/>
  </cols>
  <sheetData>
    <row r="2" spans="1:8" x14ac:dyDescent="0.2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customFormat="1" ht="15" x14ac:dyDescent="0.25">
      <c r="A3" t="s">
        <v>6</v>
      </c>
      <c r="B3" t="s">
        <v>58</v>
      </c>
      <c r="C3">
        <v>-2.4537183231583033E-4</v>
      </c>
      <c r="D3">
        <v>4.9568666282311558E-4</v>
      </c>
      <c r="E3">
        <v>-0.49501398911632727</v>
      </c>
      <c r="F3">
        <v>0.62059024584475631</v>
      </c>
      <c r="G3">
        <v>-1.2168998390659862E-3</v>
      </c>
      <c r="H3">
        <v>7.2615617443432543E-4</v>
      </c>
    </row>
    <row r="4" spans="1:8" customFormat="1" ht="15" x14ac:dyDescent="0.25">
      <c r="A4" t="s">
        <v>6</v>
      </c>
      <c r="B4" t="s">
        <v>59</v>
      </c>
      <c r="C4">
        <v>-3.2651323740730514E-4</v>
      </c>
      <c r="D4">
        <v>1.6164310556568157E-4</v>
      </c>
      <c r="E4">
        <v>-2.0199638967876097</v>
      </c>
      <c r="F4">
        <v>4.3387132555299031E-2</v>
      </c>
      <c r="G4">
        <v>-6.4332790266524698E-4</v>
      </c>
      <c r="H4">
        <v>-9.6985721493633562E-6</v>
      </c>
    </row>
    <row r="5" spans="1:8" customFormat="1" ht="15" x14ac:dyDescent="0.25">
      <c r="A5" t="s">
        <v>6</v>
      </c>
      <c r="B5" t="s">
        <v>60</v>
      </c>
      <c r="C5">
        <v>9.2228435261989556E-3</v>
      </c>
      <c r="D5">
        <v>2.2176311812669415E-4</v>
      </c>
      <c r="E5">
        <v>41.588716843933931</v>
      </c>
      <c r="F5">
        <v>0</v>
      </c>
      <c r="G5">
        <v>8.788195801571334E-3</v>
      </c>
      <c r="H5">
        <v>9.6574912508265772E-3</v>
      </c>
    </row>
    <row r="6" spans="1:8" customFormat="1" ht="15" x14ac:dyDescent="0.25">
      <c r="A6" t="s">
        <v>6</v>
      </c>
      <c r="B6" t="s">
        <v>61</v>
      </c>
      <c r="C6">
        <v>0</v>
      </c>
    </row>
    <row r="7" spans="1:8" customFormat="1" ht="15" x14ac:dyDescent="0.25">
      <c r="A7" t="s">
        <v>6</v>
      </c>
      <c r="B7" t="s">
        <v>62</v>
      </c>
      <c r="C7">
        <v>1.1014952516558991E-3</v>
      </c>
      <c r="D7">
        <v>5.227751504967616E-4</v>
      </c>
      <c r="E7">
        <v>2.107015321231728</v>
      </c>
      <c r="F7">
        <v>3.5116251527352191E-2</v>
      </c>
      <c r="G7">
        <v>7.6874784669739987E-5</v>
      </c>
      <c r="H7">
        <v>2.1261157186420582E-3</v>
      </c>
    </row>
    <row r="8" spans="1:8" customFormat="1" ht="15" x14ac:dyDescent="0.25">
      <c r="A8" t="s">
        <v>6</v>
      </c>
      <c r="B8" t="s">
        <v>7</v>
      </c>
      <c r="C8">
        <v>0.88489764474873256</v>
      </c>
      <c r="D8">
        <v>5.1244876487268184E-3</v>
      </c>
      <c r="E8">
        <v>172.68021808357483</v>
      </c>
      <c r="F8">
        <v>0</v>
      </c>
      <c r="G8">
        <v>0.87485383351800761</v>
      </c>
      <c r="H8">
        <v>0.89494145597945751</v>
      </c>
    </row>
    <row r="9" spans="1:8" customFormat="1" ht="15" x14ac:dyDescent="0.25">
      <c r="A9" t="s">
        <v>8</v>
      </c>
      <c r="B9" t="s">
        <v>58</v>
      </c>
      <c r="C9">
        <v>2.3531999031913289E-2</v>
      </c>
      <c r="D9">
        <v>6.2363578365097622E-3</v>
      </c>
      <c r="E9">
        <v>3.7733561236895281</v>
      </c>
      <c r="F9">
        <v>1.6106612078377547E-4</v>
      </c>
      <c r="G9">
        <v>1.1308962277650027E-2</v>
      </c>
      <c r="H9">
        <v>3.5755035786176552E-2</v>
      </c>
    </row>
    <row r="10" spans="1:8" customFormat="1" ht="15" x14ac:dyDescent="0.25">
      <c r="A10" t="s">
        <v>8</v>
      </c>
      <c r="B10" t="s">
        <v>59</v>
      </c>
      <c r="C10">
        <v>1.6367579861316876E-2</v>
      </c>
      <c r="D10">
        <v>2.7781226178976064E-3</v>
      </c>
      <c r="E10">
        <v>5.8915973527847134</v>
      </c>
      <c r="F10">
        <v>3.8248021936889214E-9</v>
      </c>
      <c r="G10">
        <v>1.0922559585601437E-2</v>
      </c>
      <c r="H10">
        <v>2.1812600137032314E-2</v>
      </c>
    </row>
    <row r="11" spans="1:8" customFormat="1" ht="15" x14ac:dyDescent="0.25">
      <c r="A11" t="s">
        <v>8</v>
      </c>
      <c r="B11" t="s">
        <v>60</v>
      </c>
      <c r="C11">
        <v>3.4484979942189062E-2</v>
      </c>
      <c r="D11">
        <v>6.3964468920952944E-3</v>
      </c>
      <c r="E11">
        <v>5.3912712047692404</v>
      </c>
      <c r="F11">
        <v>6.9960994080445397E-8</v>
      </c>
      <c r="G11">
        <v>2.1948174404659127E-2</v>
      </c>
      <c r="H11">
        <v>4.7021785479718997E-2</v>
      </c>
    </row>
    <row r="12" spans="1:8" customFormat="1" ht="15" x14ac:dyDescent="0.25">
      <c r="A12" t="s">
        <v>8</v>
      </c>
      <c r="B12" t="s">
        <v>61</v>
      </c>
      <c r="C12">
        <v>0</v>
      </c>
    </row>
    <row r="13" spans="1:8" customFormat="1" ht="15" x14ac:dyDescent="0.25">
      <c r="A13" t="s">
        <v>8</v>
      </c>
      <c r="B13" t="s">
        <v>62</v>
      </c>
      <c r="C13">
        <v>7.5126228912051115E-3</v>
      </c>
      <c r="D13">
        <v>1.0237164531518442E-2</v>
      </c>
      <c r="E13">
        <v>0.73385778533450907</v>
      </c>
      <c r="F13">
        <v>0.46303541784991226</v>
      </c>
      <c r="G13">
        <v>-1.2551850894381886E-2</v>
      </c>
      <c r="H13">
        <v>2.7577096676792111E-2</v>
      </c>
    </row>
    <row r="14" spans="1:8" customFormat="1" ht="15" x14ac:dyDescent="0.25">
      <c r="A14" t="s">
        <v>8</v>
      </c>
      <c r="B14" t="s">
        <v>7</v>
      </c>
      <c r="C14">
        <v>0.18925730974434918</v>
      </c>
      <c r="D14">
        <v>9.1557262034420925E-2</v>
      </c>
      <c r="E14">
        <v>2.0670922823489191</v>
      </c>
      <c r="F14">
        <v>3.8725459187805504E-2</v>
      </c>
      <c r="G14">
        <v>9.8083736337877536E-3</v>
      </c>
      <c r="H14">
        <v>0.36870624585491063</v>
      </c>
    </row>
    <row r="15" spans="1:8" customFormat="1" ht="15" x14ac:dyDescent="0.25">
      <c r="A15" t="s">
        <v>10</v>
      </c>
      <c r="B15" t="s">
        <v>58</v>
      </c>
      <c r="C15">
        <v>0.25196835634949172</v>
      </c>
      <c r="D15">
        <v>0.17338601907506743</v>
      </c>
      <c r="E15">
        <v>1.4532218785206787</v>
      </c>
      <c r="F15">
        <v>0.14616215948041286</v>
      </c>
      <c r="G15">
        <v>-8.7861996460415204E-2</v>
      </c>
      <c r="H15">
        <v>0.59179870915939858</v>
      </c>
    </row>
    <row r="16" spans="1:8" customFormat="1" ht="15" x14ac:dyDescent="0.25">
      <c r="A16" t="s">
        <v>10</v>
      </c>
      <c r="B16" t="s">
        <v>59</v>
      </c>
      <c r="C16">
        <v>0.23101965755765269</v>
      </c>
      <c r="D16">
        <v>5.0551632680924871E-2</v>
      </c>
      <c r="E16">
        <v>4.5699742086634032</v>
      </c>
      <c r="F16">
        <v>4.8778424098932768E-6</v>
      </c>
      <c r="G16">
        <v>0.13194027814334197</v>
      </c>
      <c r="H16">
        <v>0.33009903697196341</v>
      </c>
    </row>
    <row r="17" spans="1:8" customFormat="1" ht="15" x14ac:dyDescent="0.25">
      <c r="A17" t="s">
        <v>10</v>
      </c>
      <c r="B17" t="s">
        <v>7</v>
      </c>
      <c r="C17">
        <v>-2.3136563839960975</v>
      </c>
      <c r="D17">
        <v>1.386848780331035</v>
      </c>
      <c r="E17">
        <v>-1.6682831010918417</v>
      </c>
      <c r="F17">
        <v>9.5259540953079369E-2</v>
      </c>
      <c r="G17">
        <v>-5.0318300454482268</v>
      </c>
      <c r="H17">
        <v>0.40451727745603172</v>
      </c>
    </row>
    <row r="18" spans="1:8" customFormat="1" ht="15" x14ac:dyDescent="0.25">
      <c r="A18" t="s">
        <v>12</v>
      </c>
      <c r="B18" t="s">
        <v>7</v>
      </c>
      <c r="C18">
        <v>-4.7840228631289481</v>
      </c>
      <c r="D18">
        <v>3.1392468510439885E-2</v>
      </c>
      <c r="E18">
        <v>-152.39396868513137</v>
      </c>
      <c r="F18">
        <v>0</v>
      </c>
      <c r="G18">
        <v>-4.8455509707952178</v>
      </c>
      <c r="H18">
        <v>-4.7224947554626784</v>
      </c>
    </row>
    <row r="19" spans="1:8" customFormat="1" ht="15" x14ac:dyDescent="0.25">
      <c r="A19" t="s">
        <v>13</v>
      </c>
      <c r="B19" t="s">
        <v>7</v>
      </c>
      <c r="C19">
        <v>-2.2467232241285524</v>
      </c>
      <c r="D19">
        <v>5.6586037733681704E-2</v>
      </c>
      <c r="E19">
        <v>-39.704551053788229</v>
      </c>
      <c r="F19">
        <v>0</v>
      </c>
      <c r="G19">
        <v>-2.357629820114393</v>
      </c>
      <c r="H19">
        <v>-2.1358166281427118</v>
      </c>
    </row>
    <row r="20" spans="1:8" customFormat="1" ht="15" x14ac:dyDescent="0.25">
      <c r="A20" t="s">
        <v>15</v>
      </c>
      <c r="B20" t="s">
        <v>16</v>
      </c>
      <c r="C20">
        <v>8.3622908598255836E-3</v>
      </c>
      <c r="D20">
        <v>2.6251295249221391E-4</v>
      </c>
      <c r="G20">
        <v>7.8632838215032617E-3</v>
      </c>
      <c r="H20">
        <v>8.892965078164259E-3</v>
      </c>
    </row>
    <row r="21" spans="1:8" customFormat="1" ht="15" x14ac:dyDescent="0.25">
      <c r="A21" t="s">
        <v>15</v>
      </c>
      <c r="B21" t="s">
        <v>17</v>
      </c>
      <c r="C21">
        <v>0.10574516066578336</v>
      </c>
      <c r="D21">
        <v>5.9836996515882515E-3</v>
      </c>
      <c r="G21">
        <v>9.4644281534507921E-2</v>
      </c>
      <c r="H21">
        <v>0.11814806793324636</v>
      </c>
    </row>
    <row r="23" spans="1:8" x14ac:dyDescent="0.2">
      <c r="A23" s="1" t="s">
        <v>29</v>
      </c>
      <c r="B23" s="1">
        <v>-0.59399999999999997</v>
      </c>
    </row>
    <row r="24" spans="1:8" x14ac:dyDescent="0.2">
      <c r="A24" s="1" t="s">
        <v>30</v>
      </c>
      <c r="B24" s="1">
        <v>0.90600000000000003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C25" sqref="C25"/>
    </sheetView>
  </sheetViews>
  <sheetFormatPr defaultRowHeight="15" x14ac:dyDescent="0.25"/>
  <cols>
    <col min="3" max="3" width="12.7109375" bestFit="1" customWidth="1"/>
  </cols>
  <sheetData>
    <row r="2" spans="2:6" x14ac:dyDescent="0.25">
      <c r="B2" t="s">
        <v>22</v>
      </c>
      <c r="C2">
        <f>person_age/10</f>
        <v>1.6</v>
      </c>
    </row>
    <row r="3" spans="2:6" x14ac:dyDescent="0.25">
      <c r="B3" t="s">
        <v>23</v>
      </c>
      <c r="C3">
        <f>IF(person_sex="Male", 1, 0)</f>
        <v>0</v>
      </c>
    </row>
    <row r="4" spans="2:6" x14ac:dyDescent="0.25">
      <c r="B4" t="s">
        <v>56</v>
      </c>
      <c r="C4">
        <f>person_SRH/10</f>
        <v>8</v>
      </c>
    </row>
    <row r="5" spans="2:6" x14ac:dyDescent="0.25">
      <c r="B5" t="s">
        <v>57</v>
      </c>
      <c r="C5">
        <f>'Person''s data'!C10/10</f>
        <v>10</v>
      </c>
    </row>
    <row r="11" spans="2:6" x14ac:dyDescent="0.25">
      <c r="B11" t="s">
        <v>24</v>
      </c>
      <c r="C11">
        <f>'Mapping inputs EQ5D'!C3*'Calculations EQ5D'!C4+'Mapping inputs EQ5D'!C4*'Calculations EQ5D'!C5+'Mapping inputs EQ5D'!C7*'Calculations EQ5D'!C3+'Mapping inputs EQ5D'!C5*'Calculations EQ5D'!C2+'Mapping inputs EQ5D'!C8</f>
        <v>0.89442608735805118</v>
      </c>
      <c r="E11" t="s">
        <v>26</v>
      </c>
      <c r="F11">
        <f>'Mapping inputs EQ5D'!C9*'Calculations EQ5D'!C4+'Mapping inputs EQ5D'!C10*'Calculations EQ5D'!C5+'Mapping inputs EQ5D'!C11*'Calculations EQ5D'!C2+'Mapping inputs EQ5D'!C13*'Calculations EQ5D'!C3+'Mapping inputs EQ5D'!C14</f>
        <v>0.59636506852032678</v>
      </c>
    </row>
    <row r="13" spans="2:6" x14ac:dyDescent="0.25">
      <c r="B13" t="s">
        <v>27</v>
      </c>
      <c r="C13">
        <f>('Mapping inputs EQ5D'!$B$24-'Calculations EQ5D'!C11)/'Mapping inputs EQ5D'!$C$20</f>
        <v>1.384060042392528</v>
      </c>
      <c r="E13" t="s">
        <v>31</v>
      </c>
      <c r="F13">
        <f>('Mapping inputs EQ5D'!$B$24-'Calculations EQ5D'!F11)/'Mapping inputs EQ5D'!$C$21</f>
        <v>2.92812389266967</v>
      </c>
    </row>
    <row r="14" spans="2:6" x14ac:dyDescent="0.25">
      <c r="B14" t="s">
        <v>28</v>
      </c>
      <c r="C14">
        <f>('Mapping inputs EQ5D'!$B$23-'Calculations EQ5D'!C11)/'Mapping inputs EQ5D'!$C$20</f>
        <v>-177.99262335023536</v>
      </c>
      <c r="E14" t="s">
        <v>33</v>
      </c>
      <c r="F14">
        <f>('Mapping inputs EQ5D'!$B$34-'Calculations EQ5D'!F11)/'Mapping inputs EQ5D'!$C$21</f>
        <v>-5.6396440722728638</v>
      </c>
    </row>
    <row r="16" spans="2:6" x14ac:dyDescent="0.25">
      <c r="B16" t="s">
        <v>35</v>
      </c>
      <c r="C16">
        <f>NORMDIST(C13, 0, 1, FALSE)-_xlfn.NORM.DIST(C14, 0, 1, FALSE)</f>
        <v>0.15308688641983287</v>
      </c>
      <c r="E16" t="s">
        <v>35</v>
      </c>
      <c r="F16">
        <f>NORMDIST(F13, 0, 1, FALSE)-_xlfn.NORM.DIST(F14, 0, 1, FALSE)</f>
        <v>5.4840997908713685E-3</v>
      </c>
    </row>
    <row r="17" spans="2:10" x14ac:dyDescent="0.25">
      <c r="B17" t="s">
        <v>36</v>
      </c>
      <c r="C17">
        <f>NORMSDIST(C14)-NORMSDIST(C13)</f>
        <v>-0.91682996471541178</v>
      </c>
      <c r="E17" t="s">
        <v>36</v>
      </c>
      <c r="F17">
        <f>NORMSDIST(F14)-NORMSDIST(F13)</f>
        <v>-0.99829492082308469</v>
      </c>
    </row>
    <row r="19" spans="2:10" x14ac:dyDescent="0.25">
      <c r="B19" t="s">
        <v>37</v>
      </c>
      <c r="C19">
        <f>IF(AND(C16 &gt;= -0.00000001, C16&lt;= 0.00000001)=TRUE, 1, 0)</f>
        <v>0</v>
      </c>
      <c r="E19" t="s">
        <v>37</v>
      </c>
      <c r="F19">
        <f>IF(AND(F16 &gt;= -0.00000001, F16&lt;= 0.00000001)=TRUE, 1, 0)</f>
        <v>0</v>
      </c>
    </row>
    <row r="20" spans="2:10" x14ac:dyDescent="0.25">
      <c r="B20" t="s">
        <v>38</v>
      </c>
      <c r="C20">
        <f>C16*(1-C19)</f>
        <v>0.15308688641983287</v>
      </c>
      <c r="E20" t="s">
        <v>38</v>
      </c>
      <c r="F20">
        <f>F16*(1-F19)</f>
        <v>5.4840997908713685E-3</v>
      </c>
    </row>
    <row r="21" spans="2:10" x14ac:dyDescent="0.25">
      <c r="B21" t="s">
        <v>39</v>
      </c>
      <c r="C21">
        <f>C19+(1-C19)*C17</f>
        <v>-0.91682996471541178</v>
      </c>
      <c r="E21" t="s">
        <v>39</v>
      </c>
      <c r="F21">
        <f>F19+(1-F19)*F17</f>
        <v>-0.99829492082308469</v>
      </c>
    </row>
    <row r="23" spans="2:10" x14ac:dyDescent="0.25">
      <c r="B23" t="s">
        <v>40</v>
      </c>
      <c r="C23">
        <f>(1 - NORMSDIST(C13) + (NORMSDIST(C13) - NORMSDIST(C14)) * (C11 + ('Mapping inputs EQ5D'!$C$30) * ('Calculations EQ5D'!C20/'Calculations EQ5D'!C21)) +'Mapping inputs EQ5D'!$B$34 * NORMSDIST('Calculations EQ5D'!C14))</f>
        <v>0.90320667339761407</v>
      </c>
      <c r="E23" t="s">
        <v>41</v>
      </c>
      <c r="F23">
        <f>(1 - NORMSDIST(F13) + (NORMSDIST(F13) - NORMSDIST(F14)) * (F11 + ('Mapping inputs EQ5D'!$C$31) * ('Calculations EQ5D'!F20/'Calculations EQ5D'!F21)) +'Mapping inputs EQ5D'!$B$34 * NORMSDIST('Calculations EQ5D'!F14))</f>
        <v>0.59705328951696712</v>
      </c>
    </row>
    <row r="25" spans="2:10" x14ac:dyDescent="0.25">
      <c r="B25" t="s">
        <v>43</v>
      </c>
      <c r="C25">
        <f>EXP('Mapping inputs EQ5D'!C17+'Mapping inputs EQ5D'!C15*'Calculations EQ5D'!C4+'Mapping inputs EQ5D'!C16*'Calculations EQ5D'!C5)</f>
        <v>7.4804058039244401</v>
      </c>
      <c r="E25" t="s">
        <v>44</v>
      </c>
      <c r="F25" s="3">
        <f>EXP(0)</f>
        <v>1</v>
      </c>
      <c r="H25" s="3"/>
      <c r="I25" s="3"/>
      <c r="J25" s="3"/>
    </row>
    <row r="26" spans="2:10" x14ac:dyDescent="0.25">
      <c r="B26" t="s">
        <v>46</v>
      </c>
      <c r="C26">
        <f>C25/SUM($C$25,$F$25, $I$25)</f>
        <v>0.8820811146163271</v>
      </c>
      <c r="E26" t="s">
        <v>47</v>
      </c>
      <c r="F26">
        <f>F25/SUM($C$25,$F$25, $I$25)</f>
        <v>0.11791888538367283</v>
      </c>
      <c r="H26" s="3"/>
      <c r="I26" s="3"/>
      <c r="J26" s="3"/>
    </row>
    <row r="28" spans="2:10" x14ac:dyDescent="0.25">
      <c r="B28" t="s">
        <v>49</v>
      </c>
      <c r="C28">
        <f>C23*C26+F23*F26+I23*I26</f>
        <v>0.86710540761396837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C4" sqref="C4"/>
    </sheetView>
  </sheetViews>
  <sheetFormatPr defaultRowHeight="12.75" x14ac:dyDescent="0.2"/>
  <cols>
    <col min="1" max="1" width="9.140625" style="1"/>
    <col min="2" max="2" width="17.42578125" style="1" customWidth="1"/>
    <col min="3" max="16384" width="9.140625" style="1"/>
  </cols>
  <sheetData>
    <row r="2" spans="1:8" ht="15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customFormat="1" ht="15" x14ac:dyDescent="0.25">
      <c r="A3" t="s">
        <v>6</v>
      </c>
      <c r="B3" t="s">
        <v>58</v>
      </c>
      <c r="C3">
        <v>3.7837193269402757E-3</v>
      </c>
      <c r="D3">
        <v>2.2461563836951894E-2</v>
      </c>
      <c r="E3">
        <v>0.1684530674002144</v>
      </c>
      <c r="F3">
        <v>0.86622686276927729</v>
      </c>
      <c r="G3">
        <v>-4.0240136829932736E-2</v>
      </c>
      <c r="H3">
        <v>4.7807575483813293E-2</v>
      </c>
    </row>
    <row r="4" spans="1:8" customFormat="1" ht="15" x14ac:dyDescent="0.25">
      <c r="A4" t="s">
        <v>6</v>
      </c>
      <c r="B4" t="s">
        <v>59</v>
      </c>
      <c r="C4">
        <v>-7.3010351039255565E-3</v>
      </c>
      <c r="D4">
        <v>1.3880682571079312E-2</v>
      </c>
      <c r="E4">
        <v>-0.52598530847016223</v>
      </c>
      <c r="F4">
        <v>0.5988984147075912</v>
      </c>
      <c r="G4">
        <v>-3.4506673024073842E-2</v>
      </c>
      <c r="H4">
        <v>1.9904602816222732E-2</v>
      </c>
    </row>
    <row r="5" spans="1:8" customFormat="1" ht="15" x14ac:dyDescent="0.25">
      <c r="A5" t="s">
        <v>6</v>
      </c>
      <c r="B5" t="s">
        <v>60</v>
      </c>
      <c r="C5">
        <v>4.3479533593369396E-2</v>
      </c>
      <c r="D5">
        <v>1.7118559996041366E-2</v>
      </c>
      <c r="E5">
        <v>2.5399060203325488</v>
      </c>
      <c r="F5">
        <v>1.1088225942122875E-2</v>
      </c>
      <c r="G5">
        <v>9.927772533940192E-3</v>
      </c>
      <c r="H5">
        <v>7.7031294652798593E-2</v>
      </c>
    </row>
    <row r="6" spans="1:8" customFormat="1" ht="15" x14ac:dyDescent="0.25">
      <c r="A6" t="s">
        <v>6</v>
      </c>
      <c r="B6" t="s">
        <v>61</v>
      </c>
      <c r="C6">
        <v>0</v>
      </c>
    </row>
    <row r="7" spans="1:8" customFormat="1" ht="15" x14ac:dyDescent="0.25">
      <c r="A7" t="s">
        <v>6</v>
      </c>
      <c r="B7" t="s">
        <v>62</v>
      </c>
      <c r="C7">
        <v>0.20676420793410896</v>
      </c>
      <c r="D7">
        <v>4.191449220086161E-2</v>
      </c>
      <c r="E7">
        <v>4.9330004272331047</v>
      </c>
      <c r="F7">
        <v>8.097597795831346E-7</v>
      </c>
      <c r="G7">
        <v>0.12461331279013522</v>
      </c>
      <c r="H7">
        <v>0.28891510307808271</v>
      </c>
    </row>
    <row r="8" spans="1:8" customFormat="1" ht="15" x14ac:dyDescent="0.25">
      <c r="A8" t="s">
        <v>6</v>
      </c>
      <c r="B8" t="s">
        <v>7</v>
      </c>
      <c r="C8">
        <v>3.5735105962775918E-2</v>
      </c>
      <c r="D8">
        <v>0.18740408217898713</v>
      </c>
      <c r="E8">
        <v>0.19068477883339699</v>
      </c>
      <c r="F8">
        <v>0.84877256460712758</v>
      </c>
      <c r="G8">
        <v>-0.33157014566382342</v>
      </c>
      <c r="H8">
        <v>0.40304035758937523</v>
      </c>
    </row>
    <row r="9" spans="1:8" customFormat="1" ht="15" x14ac:dyDescent="0.25">
      <c r="A9" t="s">
        <v>8</v>
      </c>
      <c r="B9" t="s">
        <v>58</v>
      </c>
      <c r="C9">
        <v>2.0124498900555093E-2</v>
      </c>
      <c r="D9">
        <v>5.3884117962937897E-3</v>
      </c>
      <c r="E9">
        <v>3.7347737443520836</v>
      </c>
      <c r="F9">
        <v>1.8788402518898139E-4</v>
      </c>
      <c r="G9">
        <v>9.5634058459484889E-3</v>
      </c>
      <c r="H9">
        <v>3.0685591955161698E-2</v>
      </c>
    </row>
    <row r="10" spans="1:8" customFormat="1" ht="15" x14ac:dyDescent="0.25">
      <c r="A10" t="s">
        <v>8</v>
      </c>
      <c r="B10" t="s">
        <v>59</v>
      </c>
      <c r="C10">
        <v>1.2546050129598781E-2</v>
      </c>
      <c r="D10">
        <v>2.3943372076408831E-3</v>
      </c>
      <c r="E10">
        <v>5.239884377840113</v>
      </c>
      <c r="F10">
        <v>1.6067723722869851E-7</v>
      </c>
      <c r="G10">
        <v>7.8532354357784499E-3</v>
      </c>
      <c r="H10">
        <v>1.723886482341911E-2</v>
      </c>
    </row>
    <row r="11" spans="1:8" customFormat="1" ht="15" x14ac:dyDescent="0.25">
      <c r="A11" t="s">
        <v>8</v>
      </c>
      <c r="B11" t="s">
        <v>60</v>
      </c>
      <c r="C11">
        <v>-1.9365678644231055E-2</v>
      </c>
      <c r="D11">
        <v>3.0349379597698401E-3</v>
      </c>
      <c r="E11">
        <v>-6.3809141738435029</v>
      </c>
      <c r="F11">
        <v>1.7603394943557125E-10</v>
      </c>
      <c r="G11">
        <v>-2.5314047740693412E-2</v>
      </c>
      <c r="H11">
        <v>-1.3417309547768697E-2</v>
      </c>
    </row>
    <row r="12" spans="1:8" customFormat="1" ht="15" x14ac:dyDescent="0.25">
      <c r="A12" t="s">
        <v>8</v>
      </c>
      <c r="B12" t="s">
        <v>61</v>
      </c>
      <c r="C12">
        <v>0</v>
      </c>
    </row>
    <row r="13" spans="1:8" customFormat="1" ht="15" x14ac:dyDescent="0.25">
      <c r="A13" t="s">
        <v>8</v>
      </c>
      <c r="B13" t="s">
        <v>62</v>
      </c>
      <c r="C13">
        <v>1.5918210494963274E-2</v>
      </c>
      <c r="D13">
        <v>7.8652474735658277E-3</v>
      </c>
      <c r="E13">
        <v>2.0238664515595355</v>
      </c>
      <c r="F13">
        <v>4.2983894615671765E-2</v>
      </c>
      <c r="G13">
        <v>5.0260871727960191E-4</v>
      </c>
      <c r="H13">
        <v>3.1333812272646949E-2</v>
      </c>
    </row>
    <row r="14" spans="1:8" customFormat="1" ht="15" x14ac:dyDescent="0.25">
      <c r="A14" t="s">
        <v>8</v>
      </c>
      <c r="B14" t="s">
        <v>7</v>
      </c>
      <c r="C14">
        <v>0.73586784892615531</v>
      </c>
      <c r="D14">
        <v>5.6405222462458132E-2</v>
      </c>
      <c r="E14">
        <v>13.046094258664258</v>
      </c>
      <c r="F14">
        <v>6.688965655488696E-39</v>
      </c>
      <c r="G14">
        <v>0.62531564435976772</v>
      </c>
      <c r="H14">
        <v>0.8464200534925429</v>
      </c>
    </row>
    <row r="15" spans="1:8" customFormat="1" ht="15" x14ac:dyDescent="0.25">
      <c r="A15" t="s">
        <v>10</v>
      </c>
      <c r="B15" t="s">
        <v>58</v>
      </c>
      <c r="C15">
        <v>-0.53561144004881978</v>
      </c>
      <c r="D15">
        <v>0.1379166168717359</v>
      </c>
      <c r="E15">
        <v>-3.8835888828896143</v>
      </c>
      <c r="F15">
        <v>1.0292588225325668E-4</v>
      </c>
      <c r="G15">
        <v>-0.80592304198703135</v>
      </c>
      <c r="H15">
        <v>-0.26529983811060825</v>
      </c>
    </row>
    <row r="16" spans="1:8" customFormat="1" ht="15" x14ac:dyDescent="0.25">
      <c r="A16" t="s">
        <v>10</v>
      </c>
      <c r="B16" t="s">
        <v>59</v>
      </c>
      <c r="C16">
        <v>-0.20176738347026621</v>
      </c>
      <c r="D16">
        <v>5.7831923967652091E-2</v>
      </c>
      <c r="E16">
        <v>-3.4888582227200926</v>
      </c>
      <c r="F16">
        <v>4.8508836284584549E-4</v>
      </c>
      <c r="G16">
        <v>-0.31511587160352306</v>
      </c>
      <c r="H16">
        <v>-8.8418895337009376E-2</v>
      </c>
    </row>
    <row r="17" spans="1:8" customFormat="1" ht="15" x14ac:dyDescent="0.25">
      <c r="A17" t="s">
        <v>10</v>
      </c>
      <c r="B17" t="s">
        <v>7</v>
      </c>
      <c r="C17">
        <v>3.7792355231064474</v>
      </c>
      <c r="D17">
        <v>0.95684159319767847</v>
      </c>
      <c r="E17">
        <v>3.9496982049835254</v>
      </c>
      <c r="F17">
        <v>7.8249791892824781E-5</v>
      </c>
      <c r="G17">
        <v>1.9038604615290722</v>
      </c>
      <c r="H17">
        <v>5.654610584683823</v>
      </c>
    </row>
    <row r="18" spans="1:8" customFormat="1" ht="15" x14ac:dyDescent="0.25">
      <c r="A18" t="s">
        <v>12</v>
      </c>
      <c r="B18" t="s">
        <v>7</v>
      </c>
      <c r="C18">
        <v>-1.253094919828855</v>
      </c>
      <c r="D18">
        <v>4.4669734511640191E-2</v>
      </c>
      <c r="E18">
        <v>-28.052437148519861</v>
      </c>
      <c r="F18">
        <v>3.7302397256132126E-173</v>
      </c>
      <c r="G18">
        <v>-1.3406459906706356</v>
      </c>
      <c r="H18">
        <v>-1.1655438489870744</v>
      </c>
    </row>
    <row r="19" spans="1:8" customFormat="1" ht="15" x14ac:dyDescent="0.25">
      <c r="A19" t="s">
        <v>13</v>
      </c>
      <c r="B19" t="s">
        <v>7</v>
      </c>
      <c r="C19">
        <v>-1.930603828775151</v>
      </c>
      <c r="D19">
        <v>2.3725108806131247E-2</v>
      </c>
      <c r="E19">
        <v>-81.373866166473718</v>
      </c>
      <c r="F19">
        <v>0</v>
      </c>
      <c r="G19">
        <v>-1.9771041875644624</v>
      </c>
      <c r="H19">
        <v>-1.8841034699858397</v>
      </c>
    </row>
    <row r="20" spans="1:8" customFormat="1" ht="15" x14ac:dyDescent="0.25">
      <c r="A20" t="s">
        <v>15</v>
      </c>
      <c r="B20" t="s">
        <v>16</v>
      </c>
      <c r="C20">
        <v>0.2856194582160746</v>
      </c>
      <c r="D20">
        <v>1.2758545369870561E-2</v>
      </c>
      <c r="G20">
        <v>0.26167657334412964</v>
      </c>
      <c r="H20">
        <v>0.31175306932944474</v>
      </c>
    </row>
    <row r="21" spans="1:8" customFormat="1" ht="15" x14ac:dyDescent="0.25">
      <c r="A21" t="s">
        <v>15</v>
      </c>
      <c r="B21" t="s">
        <v>17</v>
      </c>
      <c r="C21">
        <v>0.14506058028057631</v>
      </c>
      <c r="D21">
        <v>3.4415780506372095E-3</v>
      </c>
      <c r="G21">
        <v>0.13846963939011775</v>
      </c>
      <c r="H21">
        <v>0.15196523977399251</v>
      </c>
    </row>
    <row r="23" spans="1:8" x14ac:dyDescent="0.2">
      <c r="A23" s="1" t="s">
        <v>29</v>
      </c>
      <c r="B23" s="1">
        <v>-0.72399999999999998</v>
      </c>
    </row>
    <row r="24" spans="1:8" x14ac:dyDescent="0.2">
      <c r="A24" s="1" t="s">
        <v>30</v>
      </c>
      <c r="B24" s="1">
        <v>0.96220000000000006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C26" sqref="C26"/>
    </sheetView>
  </sheetViews>
  <sheetFormatPr defaultRowHeight="15" x14ac:dyDescent="0.25"/>
  <cols>
    <col min="3" max="3" width="12.7109375" bestFit="1" customWidth="1"/>
  </cols>
  <sheetData>
    <row r="2" spans="2:6" x14ac:dyDescent="0.25">
      <c r="B2" t="s">
        <v>22</v>
      </c>
      <c r="C2">
        <f>person_age/10</f>
        <v>1.6</v>
      </c>
    </row>
    <row r="3" spans="2:6" x14ac:dyDescent="0.25">
      <c r="B3" t="s">
        <v>23</v>
      </c>
      <c r="C3">
        <f>IF(person_sex="Male", 1, 0)</f>
        <v>0</v>
      </c>
    </row>
    <row r="4" spans="2:6" x14ac:dyDescent="0.25">
      <c r="B4" t="s">
        <v>56</v>
      </c>
      <c r="C4">
        <f>person_SRH/10</f>
        <v>8</v>
      </c>
    </row>
    <row r="5" spans="2:6" x14ac:dyDescent="0.25">
      <c r="B5" t="s">
        <v>57</v>
      </c>
      <c r="C5">
        <f>'Person''s data'!C10/10</f>
        <v>10</v>
      </c>
    </row>
    <row r="11" spans="2:6" x14ac:dyDescent="0.25">
      <c r="B11" t="s">
        <v>24</v>
      </c>
      <c r="C11">
        <f>'Mapping inputs EQ5DV'!C3*'Calculations EQ5DV'!C4+'Mapping inputs EQ5DV'!C4*'Calculations EQ5DV'!C5+'Mapping inputs EQ5DV'!C7*'Calculations EQ5DV'!C3+'Mapping inputs EQ5DV'!C5*'Calculations EQ5DV'!C2+'Mapping inputs EQ5DV'!C8</f>
        <v>6.2561763288433575E-2</v>
      </c>
      <c r="E11" t="s">
        <v>26</v>
      </c>
      <c r="F11">
        <f>'Mapping inputs EQ5DV'!C9*'Calculations EQ5DV'!C4+'Mapping inputs EQ5DV'!C10*'Calculations EQ5DV'!C5+'Mapping inputs EQ5DV'!C11*'Calculations EQ5DV'!C2+'Mapping inputs EQ5DV'!C13*'Calculations EQ5DV'!C3+'Mapping inputs EQ5DV'!C14</f>
        <v>0.99133925559581426</v>
      </c>
    </row>
    <row r="13" spans="2:6" x14ac:dyDescent="0.25">
      <c r="B13" t="s">
        <v>27</v>
      </c>
      <c r="C13">
        <f>('Mapping inputs EQ5DV'!$B$24-'Calculations EQ5DV'!C11)/'Mapping inputs EQ5DV'!$C$20</f>
        <v>3.1497792283849906</v>
      </c>
      <c r="E13" t="s">
        <v>31</v>
      </c>
      <c r="F13">
        <f>('Mapping inputs EQ5DV'!$B$24-'Calculations EQ5DV'!F11)/'Mapping inputs EQ5DV'!$C$21</f>
        <v>-0.20087645823181619</v>
      </c>
    </row>
    <row r="14" spans="2:6" x14ac:dyDescent="0.25">
      <c r="B14" t="s">
        <v>28</v>
      </c>
      <c r="C14">
        <f>('Mapping inputs EQ5DV'!$B$23-'Calculations EQ5DV'!C11)/'Mapping inputs EQ5DV'!$C$20</f>
        <v>-2.7538801739949732</v>
      </c>
      <c r="E14" t="s">
        <v>33</v>
      </c>
      <c r="F14">
        <f>('Mapping inputs EQ5DV'!$B$23-'Calculations EQ5DV'!F11)/'Mapping inputs EQ5DV'!$C$21</f>
        <v>-11.824985480397249</v>
      </c>
    </row>
    <row r="16" spans="2:6" x14ac:dyDescent="0.25">
      <c r="B16" t="s">
        <v>35</v>
      </c>
      <c r="C16">
        <f>NORMDIST(C13, 0, 1, FALSE)-_xlfn.NORM.DIST(C14, 0, 1, FALSE)</f>
        <v>-6.200775730856976E-3</v>
      </c>
      <c r="E16" t="s">
        <v>35</v>
      </c>
      <c r="F16">
        <f>NORMDIST(F13, 0, 1, FALSE)-_xlfn.NORM.DIST(F14, 0, 1, FALSE)</f>
        <v>0.39097400329625104</v>
      </c>
    </row>
    <row r="17" spans="2:10" x14ac:dyDescent="0.25">
      <c r="B17" t="s">
        <v>36</v>
      </c>
      <c r="C17">
        <f>NORMSDIST(C14)-NORMSDIST(C13)</f>
        <v>-0.99623836427752144</v>
      </c>
      <c r="E17" t="s">
        <v>36</v>
      </c>
      <c r="F17">
        <f>NORMSDIST(F14)-NORMSDIST(F13)</f>
        <v>-0.42039758805396954</v>
      </c>
    </row>
    <row r="19" spans="2:10" x14ac:dyDescent="0.25">
      <c r="B19" t="s">
        <v>37</v>
      </c>
      <c r="C19">
        <f>IF(AND(C16 &gt;= -0.00000001, C16&lt;= 0.00000001)=TRUE, 1, 0)</f>
        <v>0</v>
      </c>
      <c r="E19" t="s">
        <v>37</v>
      </c>
      <c r="F19">
        <f>IF(AND(F16 &gt;= -0.00000001, F16&lt;= 0.00000001)=TRUE, 1, 0)</f>
        <v>0</v>
      </c>
    </row>
    <row r="20" spans="2:10" x14ac:dyDescent="0.25">
      <c r="B20" t="s">
        <v>38</v>
      </c>
      <c r="C20">
        <f>C16*(1-C19)</f>
        <v>-6.200775730856976E-3</v>
      </c>
      <c r="E20" t="s">
        <v>38</v>
      </c>
      <c r="F20">
        <f>F16*(1-F19)</f>
        <v>0.39097400329625104</v>
      </c>
    </row>
    <row r="21" spans="2:10" x14ac:dyDescent="0.25">
      <c r="B21" t="s">
        <v>39</v>
      </c>
      <c r="C21">
        <f>C19+(1-C19)*C17</f>
        <v>-0.99623836427752144</v>
      </c>
      <c r="E21" t="s">
        <v>39</v>
      </c>
      <c r="F21">
        <f>F19+(1-F19)*F17</f>
        <v>-0.42039758805396954</v>
      </c>
    </row>
    <row r="23" spans="2:10" x14ac:dyDescent="0.25">
      <c r="B23" t="s">
        <v>40</v>
      </c>
      <c r="C23">
        <f>(1 - NORMSDIST(C13) + (NORMSDIST(C13) - NORMSDIST(C14)) * (C11 + ('Mapping inputs EQ5DV'!$C$30) * ('Calculations EQ5DV'!C20/'Calculations EQ5DV'!C21)) +'Mapping inputs EQ5DV'!$B$34 * NORMSDIST('Calculations EQ5DV'!C14))</f>
        <v>6.3143398145105945E-2</v>
      </c>
      <c r="E23" t="s">
        <v>41</v>
      </c>
      <c r="F23">
        <f>(1 - NORMSDIST(F13) + (NORMSDIST(F13) - NORMSDIST(F14)) * (F11 + ('Mapping inputs EQ5DV'!$C$31) * ('Calculations EQ5DV'!F20/'Calculations EQ5DV'!F21)) +'Mapping inputs EQ5DV'!$B$34 * NORMSDIST('Calculations EQ5DV'!F14))</f>
        <v>0.99635904394172847</v>
      </c>
    </row>
    <row r="25" spans="2:10" x14ac:dyDescent="0.25">
      <c r="B25" t="s">
        <v>43</v>
      </c>
      <c r="C25">
        <f>EXP('Mapping inputs EQ5DV'!C17+'Mapping inputs EQ5DV'!C15*'Calculations EQ5DV'!C4+'Mapping inputs EQ5DV'!C16*'Calculations EQ5DV'!C5)</f>
        <v>8.0192135341897688E-2</v>
      </c>
      <c r="E25" t="s">
        <v>44</v>
      </c>
      <c r="F25" s="3">
        <f>EXP(0)</f>
        <v>1</v>
      </c>
      <c r="H25" s="3"/>
      <c r="I25" s="3"/>
      <c r="J25" s="3"/>
    </row>
    <row r="26" spans="2:10" x14ac:dyDescent="0.25">
      <c r="B26" t="s">
        <v>46</v>
      </c>
      <c r="C26">
        <f>C25/SUM($C$25,$F$25, $I$25)</f>
        <v>7.4238769861544693E-2</v>
      </c>
      <c r="E26" t="s">
        <v>47</v>
      </c>
      <c r="F26">
        <f>F25/SUM($C$25,$F$25, $I$25)</f>
        <v>0.92576123013845524</v>
      </c>
      <c r="H26" s="3"/>
      <c r="I26" s="3"/>
      <c r="J26" s="3"/>
    </row>
    <row r="28" spans="2:10" x14ac:dyDescent="0.25">
      <c r="B28" t="s">
        <v>49</v>
      </c>
      <c r="C28">
        <f>C23*C26+F23*F26+I23*I26</f>
        <v>0.92707826238224023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Person's data</vt:lpstr>
      <vt:lpstr>Mapping inputs VFQ</vt:lpstr>
      <vt:lpstr>Calculations VFQ</vt:lpstr>
      <vt:lpstr>Mapping inputs EQ5D</vt:lpstr>
      <vt:lpstr>Calculations EQ5D</vt:lpstr>
      <vt:lpstr>Mapping inputs EQ5DV</vt:lpstr>
      <vt:lpstr>Calculations EQ5DV</vt:lpstr>
      <vt:lpstr>person_age</vt:lpstr>
      <vt:lpstr>person_sex</vt:lpstr>
      <vt:lpstr>person_SRH</vt:lpstr>
    </vt:vector>
  </TitlesOfParts>
  <Company>The University of Sheffield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Pennington</dc:creator>
  <cp:lastModifiedBy>Rebekah Pennington</cp:lastModifiedBy>
  <dcterms:created xsi:type="dcterms:W3CDTF">2019-06-11T14:43:43Z</dcterms:created>
  <dcterms:modified xsi:type="dcterms:W3CDTF">2019-09-03T09:57:26Z</dcterms:modified>
</cp:coreProperties>
</file>